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https://inlandpower.sharepoint.com/sites/PowerSupplyandEnergyServices-PowerSupply/Shared Documents/State and Federal Reporting/IRP/RP 2026/"/>
    </mc:Choice>
  </mc:AlternateContent>
  <xr:revisionPtr revIDLastSave="25" documentId="8_{03DF2358-98B8-4F9B-A31F-37406402481B}" xr6:coauthVersionLast="47" xr6:coauthVersionMax="47" xr10:uidLastSave="{C946D5B3-F254-4D1E-856C-4C4842842E7A}"/>
  <bookViews>
    <workbookView xWindow="28680" yWindow="-120" windowWidth="29040" windowHeight="15720" firstSheet="1" activeTab="1" xr2:uid="{00000000-000D-0000-FFFF-FFFF00000000}"/>
  </bookViews>
  <sheets>
    <sheet name="README" sheetId="5" r:id="rId1"/>
    <sheet name="Cover Sheet" sheetId="1" r:id="rId2"/>
    <sheet name="Contact Data" sheetId="4" state="hidden" r:id="rId3"/>
    <sheet name="Resource Plant Data" sheetId="2" state="hidden" r:id="rId4"/>
    <sheet name="Utilities" sheetId="3" state="hidden" r:id="rId5"/>
  </sheets>
  <definedNames>
    <definedName name="Biogas">'Cover Sheet'!$B$32:$D$32</definedName>
    <definedName name="Biomass">'Cover Sheet'!$B$31:$D$31</definedName>
    <definedName name="BPA_Tier_2">'Cover Sheet'!$B$25:$D$25</definedName>
    <definedName name="BPA_Tier_or_Base">'Cover Sheet'!$B$24:$D$24</definedName>
    <definedName name="BTM_Solar">'Cover Sheet'!$B$22:$D$22</definedName>
    <definedName name="Cogeneration">'Cover Sheet'!$B$26:$D$26</definedName>
    <definedName name="Contact_Email">'Cover Sheet'!$B$9</definedName>
    <definedName name="Contact_Name">'Cover Sheet'!$B$8</definedName>
    <definedName name="DateOfApproval">'Cover Sheet'!$B$10</definedName>
    <definedName name="Demand_Response">'Cover Sheet'!$B$23:$D$23</definedName>
    <definedName name="Energy_Conservation_Measures">'Cover Sheet'!$B$21:$D$21</definedName>
    <definedName name="Est_Per">'Cover Sheet'!$B$15</definedName>
    <definedName name="Exports">'Cover Sheet'!$B$19:$D$19</definedName>
    <definedName name="FTM_Distributed_Solar">'Cover Sheet'!$B$30:$D$30</definedName>
    <definedName name="Geothermal">'Cover Sheet'!$B$34:$D$34</definedName>
    <definedName name="Hydro">'Cover Sheet'!$B$27:$D$27</definedName>
    <definedName name="Imports">'Cover Sheet'!$B$41:$D$41</definedName>
    <definedName name="Landfill_Gas">'Cover Sheet'!$B$33:$D$323:'Cover Sheet'!$D$33</definedName>
    <definedName name="Loads">'Cover Sheet'!$B$18:$D$18</definedName>
    <definedName name="Market_Purchases">'Cover Sheet'!$B$39:$D$39</definedName>
    <definedName name="Notes">'Cover Sheet'!$B$11</definedName>
    <definedName name="Nuclear">'Cover Sheet'!$B$35:$D$35</definedName>
    <definedName name="Other">'Cover Sheet'!$B$40:$D$40</definedName>
    <definedName name="Other_Distributed_Renewables">'Cover Sheet'!$B$36:$D$36</definedName>
    <definedName name="Report_Yr">'Cover Sheet'!$B$6</definedName>
    <definedName name="Resources">'Cover Sheet'!$B$20:$D$20</definedName>
    <definedName name="Season">'Cover Sheet'!$B$16:$D$16</definedName>
    <definedName name="Thermal_Coal">'Cover Sheet'!$B$38:$D$38</definedName>
    <definedName name="Thermal_Natural_Gas">'Cover Sheet'!$B$37:$D$37</definedName>
    <definedName name="Undecided">'Cover Sheet'!$B$42:$D$42</definedName>
    <definedName name="Units">'Cover Sheet'!$B$17:$D$17</definedName>
    <definedName name="Utility_Name">'Cover Sheet'!$B$7</definedName>
    <definedName name="Utility_scale_Solar">'Cover Sheet'!$B$29:$D$29</definedName>
    <definedName name="Wind">'Cover Sheet'!$B$28:$D$28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B2" i="2"/>
  <c r="AH3" i="2"/>
  <c r="AH4" i="2"/>
  <c r="AH2" i="2"/>
  <c r="I2" i="4"/>
  <c r="H2" i="4"/>
  <c r="G2" i="4"/>
  <c r="F2" i="4"/>
  <c r="D2" i="4"/>
  <c r="C2" i="4"/>
  <c r="B2" i="4"/>
  <c r="A13" i="1"/>
  <c r="A2" i="4" l="1"/>
  <c r="A2" i="2"/>
  <c r="M2" i="2" a="1"/>
  <c r="M2" i="2" s="1"/>
  <c r="M4" i="2" l="1"/>
  <c r="M3" i="2"/>
  <c r="AA2" i="2" a="1"/>
  <c r="AA2" i="2" s="1"/>
  <c r="AA4" i="2" l="1"/>
  <c r="AA3" i="2"/>
  <c r="AG2" i="2" a="1"/>
  <c r="AG2" i="2" s="1"/>
  <c r="AF2" i="2" a="1"/>
  <c r="AF3" i="2" s="1"/>
  <c r="AE2" i="2" a="1"/>
  <c r="AE2" i="2" s="1"/>
  <c r="AD2" i="2" a="1"/>
  <c r="AD2" i="2" s="1"/>
  <c r="AG4" i="2" l="1"/>
  <c r="AG3" i="2"/>
  <c r="AF2" i="2"/>
  <c r="AF4" i="2"/>
  <c r="AE4" i="2"/>
  <c r="AE3" i="2"/>
  <c r="AD4" i="2"/>
  <c r="AD3" i="2"/>
  <c r="AC2" i="2" a="1"/>
  <c r="AC2" i="2" s="1"/>
  <c r="AB2" i="2" a="1"/>
  <c r="AB2" i="2" s="1"/>
  <c r="Z2" i="2" a="1"/>
  <c r="Z4" i="2" s="1"/>
  <c r="Y2" i="2" a="1"/>
  <c r="Y2" i="2" s="1"/>
  <c r="X2" i="2" a="1"/>
  <c r="X3" i="2" s="1"/>
  <c r="W2" i="2" a="1"/>
  <c r="W2" i="2" s="1"/>
  <c r="V2" i="2" a="1"/>
  <c r="V4" i="2" s="1"/>
  <c r="U2" i="2" a="1"/>
  <c r="U2" i="2" s="1"/>
  <c r="T2" i="2" a="1"/>
  <c r="T2" i="2" s="1"/>
  <c r="S2" i="2" a="1"/>
  <c r="S2" i="2" s="1"/>
  <c r="R2" i="2" a="1"/>
  <c r="R3" i="2" s="1"/>
  <c r="Q2" i="2" a="1"/>
  <c r="Q3" i="2" s="1"/>
  <c r="P2" i="2" a="1"/>
  <c r="P2" i="2" s="1"/>
  <c r="O2" i="2" a="1"/>
  <c r="O2" i="2" s="1"/>
  <c r="N2" i="2" a="1"/>
  <c r="N2" i="2" s="1"/>
  <c r="L2" i="2" a="1"/>
  <c r="L2" i="2" s="1"/>
  <c r="K2" i="2" a="1"/>
  <c r="K2" i="2" s="1"/>
  <c r="J2" i="2" a="1"/>
  <c r="J2" i="2" s="1"/>
  <c r="H2" i="2" a="1"/>
  <c r="H2" i="2" s="1"/>
  <c r="I2" i="2" a="1"/>
  <c r="I4" i="2" s="1"/>
  <c r="AC4" i="2" l="1"/>
  <c r="AC3" i="2"/>
  <c r="AB4" i="2"/>
  <c r="AB3" i="2"/>
  <c r="Z3" i="2"/>
  <c r="Z2" i="2"/>
  <c r="Y3" i="2"/>
  <c r="Y4" i="2"/>
  <c r="X2" i="2"/>
  <c r="X4" i="2"/>
  <c r="W4" i="2"/>
  <c r="W3" i="2"/>
  <c r="V3" i="2"/>
  <c r="V2" i="2"/>
  <c r="U4" i="2"/>
  <c r="U3" i="2"/>
  <c r="T4" i="2"/>
  <c r="T3" i="2"/>
  <c r="S4" i="2"/>
  <c r="S3" i="2"/>
  <c r="R2" i="2"/>
  <c r="R4" i="2"/>
  <c r="Q4" i="2"/>
  <c r="Q2" i="2"/>
  <c r="P4" i="2"/>
  <c r="P3" i="2"/>
  <c r="O4" i="2"/>
  <c r="O3" i="2"/>
  <c r="N4" i="2"/>
  <c r="N3" i="2"/>
  <c r="L4" i="2"/>
  <c r="L3" i="2"/>
  <c r="K4" i="2"/>
  <c r="K3" i="2"/>
  <c r="J4" i="2"/>
  <c r="J3" i="2"/>
  <c r="H4" i="2"/>
  <c r="H3" i="2"/>
  <c r="I3" i="2"/>
  <c r="I2" i="2"/>
  <c r="G4" i="2" l="1"/>
  <c r="G3" i="2"/>
  <c r="C15" i="1" l="1"/>
  <c r="C3" i="2" l="1"/>
  <c r="AI3" i="2" l="1"/>
  <c r="AI4" i="2"/>
  <c r="AI2" i="2"/>
  <c r="G2" i="2" l="1"/>
  <c r="C4" i="2"/>
  <c r="D3" i="2"/>
  <c r="D4" i="2"/>
  <c r="D2" i="2" l="1"/>
  <c r="B4" i="2"/>
  <c r="A4" i="2" s="1"/>
  <c r="B3" i="2"/>
  <c r="A3" i="2" s="1"/>
  <c r="D15" i="1"/>
  <c r="E173" i="3" l="1"/>
  <c r="D173" i="3"/>
  <c r="C173" i="3"/>
  <c r="B173" i="3"/>
  <c r="A173" i="3"/>
  <c r="E172" i="3"/>
  <c r="D172" i="3"/>
  <c r="C172" i="3"/>
  <c r="B172" i="3"/>
  <c r="A172" i="3"/>
  <c r="D43" i="1" l="1"/>
  <c r="D44" i="1" s="1"/>
  <c r="C43" i="1"/>
  <c r="B43" i="1"/>
  <c r="B44" i="1" s="1"/>
  <c r="C4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Tam, Aaron (COM)</author>
  </authors>
  <commentList>
    <comment ref="B1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Tam, Aaron (COM):</t>
        </r>
        <r>
          <rPr>
            <sz val="9"/>
            <color indexed="81"/>
            <rFont val="Tahoma"/>
            <family val="2"/>
          </rPr>
          <t xml:space="preserve">
*One way of noting explanations is to enter the line number of the resource category title and type the comment following the number. For example: "Line 39 Other is future market balancing purchases."</t>
        </r>
      </text>
    </comment>
    <comment ref="A3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Tam, Aaron (COM):</t>
        </r>
        <r>
          <rPr>
            <sz val="9"/>
            <color indexed="81"/>
            <rFont val="Tahoma"/>
            <family val="2"/>
          </rPr>
          <t xml:space="preserve">
Please describe Other Distributed Renewables in the notes.</t>
        </r>
      </text>
    </comment>
    <comment ref="A4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Tam, Aaron (COM):</t>
        </r>
        <r>
          <rPr>
            <sz val="9"/>
            <color indexed="81"/>
            <rFont val="Tahoma"/>
            <family val="2"/>
          </rPr>
          <t xml:space="preserve">
Please explain Other in the notes.</t>
        </r>
      </text>
    </comment>
    <comment ref="A44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Tam, Aaron (COM):</t>
        </r>
        <r>
          <rPr>
            <sz val="9"/>
            <color indexed="81"/>
            <rFont val="Tahoma"/>
            <family val="2"/>
          </rPr>
          <t xml:space="preserve">
This row will be zeros, if loads and resources balance.</t>
        </r>
      </text>
    </comment>
  </commentList>
</comments>
</file>

<file path=xl/sharedStrings.xml><?xml version="1.0" encoding="utf-8"?>
<sst xmlns="http://schemas.openxmlformats.org/spreadsheetml/2006/main" count="182" uniqueCount="133">
  <si>
    <t>Energy Resource Plan Cover Sheet</t>
  </si>
  <si>
    <t>Published: May 11, 2026</t>
  </si>
  <si>
    <r>
      <rPr>
        <b/>
        <sz val="11"/>
        <rFont val="Calibri"/>
        <family val="2"/>
        <scheme val="minor"/>
      </rPr>
      <t xml:space="preserve">Submission: </t>
    </r>
    <r>
      <rPr>
        <sz val="11"/>
        <rFont val="Calibri"/>
        <family val="2"/>
        <scheme val="minor"/>
      </rPr>
      <t>Upload this workbook and all supporting documentation to Smartsheet:</t>
    </r>
  </si>
  <si>
    <t>https://app.smartsheet.com/b/form/a7e4c4f4285c40ba911e7c9b4704ac69</t>
  </si>
  <si>
    <t>Deadline: September 1, 2026</t>
  </si>
  <si>
    <r>
      <rPr>
        <b/>
        <sz val="11"/>
        <rFont val="Calibri"/>
        <family val="2"/>
        <scheme val="minor"/>
      </rPr>
      <t>Questions:</t>
    </r>
    <r>
      <rPr>
        <sz val="11"/>
        <rFont val="Calibri"/>
        <family val="2"/>
        <scheme val="minor"/>
      </rPr>
      <t xml:space="preserve"> Aaron Tam, State Energy Office, 206-454-2251, energydata@commerce.wa.gov</t>
    </r>
  </si>
  <si>
    <t xml:space="preserve">A Resource Plan should be completed by full requirements customers/ 100% BPA utility customer (unless BPA completes the resource plan on the utility’s behalf) and utilities with less than 25,000 customers.
Do not convert this to a PDF. We need it kept in Excel for incorporation into the database.
</t>
  </si>
  <si>
    <t>Resource Plan Cover Sheet</t>
  </si>
  <si>
    <t>Legend</t>
  </si>
  <si>
    <t>Enter your information into these shaded fields</t>
  </si>
  <si>
    <t>Utility Information</t>
  </si>
  <si>
    <t>Report Year</t>
  </si>
  <si>
    <t>Utility</t>
  </si>
  <si>
    <t>Inland Power and Light</t>
  </si>
  <si>
    <t>Prepared by</t>
  </si>
  <si>
    <t>Ian Swan</t>
  </si>
  <si>
    <t>Email</t>
  </si>
  <si>
    <t>ians@inlandpower.com</t>
  </si>
  <si>
    <t>Date of Board/Commission Approval</t>
  </si>
  <si>
    <t>N/A</t>
  </si>
  <si>
    <t>Notes: Explain resource choices other than conservation/use of renewable energy credits</t>
  </si>
  <si>
    <t>Inland Power intends to meet its power supply needs above BPA Tier 1 through a solar PPA under both the 5-year and 10-year forecasts</t>
  </si>
  <si>
    <t>Estimate Interval</t>
  </si>
  <si>
    <t>Base Year</t>
  </si>
  <si>
    <t>5-year Forecast</t>
  </si>
  <si>
    <t>10-year Forecast</t>
  </si>
  <si>
    <t>Estimate Period</t>
  </si>
  <si>
    <t>Season</t>
  </si>
  <si>
    <t>Annual</t>
  </si>
  <si>
    <t>Units</t>
  </si>
  <si>
    <t>aMW</t>
  </si>
  <si>
    <t>Loads</t>
  </si>
  <si>
    <t>Exports</t>
  </si>
  <si>
    <t>Resources:</t>
  </si>
  <si>
    <t>Energy Conservation Measures</t>
  </si>
  <si>
    <t>BTM Solar</t>
  </si>
  <si>
    <t>Demand Response</t>
  </si>
  <si>
    <t>BPA Tier 1 or Base</t>
  </si>
  <si>
    <t>BPA Tier 2</t>
  </si>
  <si>
    <t>Cogeneration</t>
  </si>
  <si>
    <t>Hydro</t>
  </si>
  <si>
    <t>Wind</t>
  </si>
  <si>
    <t>Utility-scale Solar</t>
  </si>
  <si>
    <t>FTM Distributed Solar</t>
  </si>
  <si>
    <t>Biomass</t>
  </si>
  <si>
    <t>Biogas</t>
  </si>
  <si>
    <t>Landfill Gas</t>
  </si>
  <si>
    <t>Geothermal</t>
  </si>
  <si>
    <t>Nuclear</t>
  </si>
  <si>
    <t>Other Distributed Renewables</t>
  </si>
  <si>
    <t>Thermal Natural Gas</t>
  </si>
  <si>
    <t>Thermal Coal</t>
  </si>
  <si>
    <t>Market Purchases</t>
  </si>
  <si>
    <t>Other</t>
  </si>
  <si>
    <t>Imports</t>
  </si>
  <si>
    <t>Undecided</t>
  </si>
  <si>
    <t>Total Resources</t>
  </si>
  <si>
    <t>Load Resource Balance</t>
  </si>
  <si>
    <t>RP_ID</t>
  </si>
  <si>
    <t>Utility Code</t>
  </si>
  <si>
    <t>Utility Name</t>
  </si>
  <si>
    <t>Report Type</t>
  </si>
  <si>
    <t>Date of Approval</t>
  </si>
  <si>
    <t>Contact Name</t>
  </si>
  <si>
    <t>Contact Email</t>
  </si>
  <si>
    <t>Notes</t>
  </si>
  <si>
    <t>Resource Plan</t>
  </si>
  <si>
    <t xml:space="preserve">BPA Tier 2 </t>
  </si>
  <si>
    <t>Asotin County PUD No. 1</t>
  </si>
  <si>
    <t>Avista</t>
  </si>
  <si>
    <t>Benton County PUD No. 1</t>
  </si>
  <si>
    <t>Benton Rural Electric Assn</t>
  </si>
  <si>
    <t>Big Bend Electric Cooperative</t>
  </si>
  <si>
    <t>Blaine, City of</t>
  </si>
  <si>
    <t>Centralia, City of</t>
  </si>
  <si>
    <t>Chelan County PUD No.1</t>
  </si>
  <si>
    <t>Cheney, City of</t>
  </si>
  <si>
    <t>Chewelah, City of</t>
  </si>
  <si>
    <t>Clallam County PUD No. 1</t>
  </si>
  <si>
    <t>Clark Public Utilities</t>
  </si>
  <si>
    <t>Columbia REA</t>
  </si>
  <si>
    <t>Consolidated Irrigation District No. 19</t>
  </si>
  <si>
    <t>Coulee Dam, Town of</t>
  </si>
  <si>
    <t>Cowlitz County PUD No. 1</t>
  </si>
  <si>
    <t>Douglas County PUD No. 1</t>
  </si>
  <si>
    <t>Eatonville, Town of</t>
  </si>
  <si>
    <t>Ellensburg, City of</t>
  </si>
  <si>
    <t>Elmhurst Mutual Power and Light Company</t>
  </si>
  <si>
    <t>Ferry County PUD</t>
  </si>
  <si>
    <t>Franklin County PUD No. 1</t>
  </si>
  <si>
    <t>Grant County PUD No. 2</t>
  </si>
  <si>
    <t>Grays Harbor County PUD No. 1</t>
  </si>
  <si>
    <t>Jefferson County PUD No. 1</t>
  </si>
  <si>
    <t>Kalispel Tribal Utilities</t>
  </si>
  <si>
    <t>Kittitas County PUD No. 1</t>
  </si>
  <si>
    <t>Klickitat County PUD No. 1</t>
  </si>
  <si>
    <t>Lakeview Light and Power</t>
  </si>
  <si>
    <t>Lewis County PUD No. 1</t>
  </si>
  <si>
    <t>Mason County PUD No. 1</t>
  </si>
  <si>
    <t>Mason County PUD No. 3</t>
  </si>
  <si>
    <t>McCleary, City of</t>
  </si>
  <si>
    <t>Milton, City of</t>
  </si>
  <si>
    <t>Modern Electric</t>
  </si>
  <si>
    <t>Nespelem Valley Electric Cooprative</t>
  </si>
  <si>
    <t>Ohop Mutual Light Company</t>
  </si>
  <si>
    <t>Okanogan County Electric Cooperative</t>
  </si>
  <si>
    <t>Okanogan County PUD No. 1</t>
  </si>
  <si>
    <t>Orcas Power and Light Cooperative</t>
  </si>
  <si>
    <t>Pacific County PUD No. 2</t>
  </si>
  <si>
    <t>PacifiCorp</t>
  </si>
  <si>
    <t>Parkland Light and Water Company</t>
  </si>
  <si>
    <t>Pend Oreille PUD</t>
  </si>
  <si>
    <t>Peninsula Light</t>
  </si>
  <si>
    <t>Port Angeles, City of</t>
  </si>
  <si>
    <t>Puget Sound Energy</t>
  </si>
  <si>
    <t>Richland, City of</t>
  </si>
  <si>
    <t>Ruston, Town of</t>
  </si>
  <si>
    <t>Seattle City Light</t>
  </si>
  <si>
    <t>Seattle, Port of</t>
  </si>
  <si>
    <t>Skamania County PUD No. 1</t>
  </si>
  <si>
    <t>Snohomish County PUD No. 1</t>
  </si>
  <si>
    <t>Steilacoom, Town of</t>
  </si>
  <si>
    <t>Sumas, City of</t>
  </si>
  <si>
    <t>Tacoma Power</t>
  </si>
  <si>
    <t>Tanner Electric</t>
  </si>
  <si>
    <t>Vera Water and Power</t>
  </si>
  <si>
    <t>Wahkiakum County PUD No. 1</t>
  </si>
  <si>
    <t>Whatcom County PUD No. 1</t>
  </si>
  <si>
    <t>Yakama Power</t>
  </si>
  <si>
    <t>Conservation</t>
  </si>
  <si>
    <t>Other Renewables</t>
  </si>
  <si>
    <t>Natural Gas</t>
  </si>
  <si>
    <t>Coal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</si>
</sst>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22">
    <font>
      <sz val="11"/>
      <color theme="1"/>
      <name val="Calibri"/>
      <family val="2"/>
      <scheme val="minor"/>
    </font>
    <font>
      <i/>
      <sz val="1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6"/>
      <color rgb="FF5080B2"/>
      <name val="Arial Black"/>
      <family val="2"/>
    </font>
    <font>
      <b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color indexed="8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0"/>
      <name val="Calibri"/>
      <family val="2"/>
    </font>
    <font>
      <sz val="26"/>
      <color theme="9"/>
      <name val="Arial Black"/>
      <family val="2"/>
    </font>
    <font>
      <b/>
      <sz val="11"/>
      <name val="Calibri"/>
      <family val="2"/>
      <scheme val="minor"/>
    </font>
    <font>
      <b/>
      <sz val="24"/>
      <color theme="9"/>
      <name val="Arial Black"/>
      <family val="2"/>
    </font>
  </fonts>
  <fills count="8">
    <fill>
      <patternFill patternType="none"/>
    </fill>
    <fill>
      <patternFill patternType="gray125"/>
    </fill>
    <fill>
      <patternFill patternType="lightUp">
        <bgColor theme="0" tint="-4.9989318521683403E-2"/>
      </patternFill>
    </fill>
    <fill>
      <patternFill patternType="solid">
        <fgColor theme="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ashed">
        <color rgb="FF7F7F7F"/>
      </left>
      <right style="dashed">
        <color rgb="FF7F7F7F"/>
      </right>
      <top style="dashed">
        <color rgb="FF7F7F7F"/>
      </top>
      <bottom style="dashed">
        <color rgb="FF7F7F7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ck">
        <color theme="0"/>
      </top>
      <bottom/>
      <diagonal/>
    </border>
    <border>
      <left style="dashed">
        <color rgb="FF7F7F7F"/>
      </left>
      <right/>
      <top style="dashed">
        <color rgb="FF7F7F7F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dashed">
        <color rgb="FF7F7F7F"/>
      </left>
      <right/>
      <top style="thin">
        <color theme="0"/>
      </top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dashed">
        <color rgb="FF7F7F7F"/>
      </left>
      <right/>
      <top style="thin">
        <color theme="3" tint="0.39997558519241921"/>
      </top>
      <bottom/>
      <diagonal/>
    </border>
    <border>
      <left style="dashed">
        <color rgb="FF7F7F7F"/>
      </left>
      <right style="dashed">
        <color rgb="FF7F7F7F"/>
      </right>
      <top style="thin">
        <color theme="3" tint="0.39997558519241921"/>
      </top>
      <bottom/>
      <diagonal/>
    </border>
    <border>
      <left style="dashed">
        <color rgb="FF7F7F7F"/>
      </left>
      <right style="dashed">
        <color rgb="FF7F7F7F"/>
      </right>
      <top style="dashed">
        <color rgb="FF7F7F7F"/>
      </top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dashed">
        <color rgb="FF7F7F7F"/>
      </left>
      <right/>
      <top style="thin">
        <color rgb="FFC00000"/>
      </top>
      <bottom/>
      <diagonal/>
    </border>
    <border>
      <left style="thin">
        <color theme="3" tint="0.39997558519241921"/>
      </left>
      <right/>
      <top/>
      <bottom/>
      <diagonal/>
    </border>
    <border>
      <left style="thin">
        <color theme="3" tint="0.39994506668294322"/>
      </left>
      <right/>
      <top/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 style="dashed">
        <color rgb="FF7F7F7F"/>
      </left>
      <right/>
      <top style="dashed">
        <color rgb="FF7F7F7F"/>
      </top>
      <bottom style="thin">
        <color theme="0"/>
      </bottom>
      <diagonal/>
    </border>
    <border>
      <left/>
      <right/>
      <top style="dashed">
        <color rgb="FF7F7F7F"/>
      </top>
      <bottom style="thin">
        <color theme="0"/>
      </bottom>
      <diagonal/>
    </border>
    <border>
      <left/>
      <right style="dashed">
        <color rgb="FF7F7F7F"/>
      </right>
      <top style="dashed">
        <color rgb="FF7F7F7F"/>
      </top>
      <bottom style="thin">
        <color theme="0"/>
      </bottom>
      <diagonal/>
    </border>
    <border>
      <left/>
      <right/>
      <top style="thin">
        <color theme="8"/>
      </top>
      <bottom style="double">
        <color theme="8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2" applyNumberFormat="0" applyAlignment="0">
      <protection locked="0"/>
    </xf>
    <xf numFmtId="0" fontId="3" fillId="0" borderId="22" applyNumberFormat="0" applyFill="0" applyAlignment="0" applyProtection="0"/>
    <xf numFmtId="0" fontId="10" fillId="3" borderId="0" applyNumberFormat="0" applyBorder="0" applyAlignment="0" applyProtection="0"/>
    <xf numFmtId="0" fontId="7" fillId="0" borderId="0"/>
    <xf numFmtId="4" fontId="16" fillId="2" borderId="1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1" applyAlignment="1" applyProtection="1">
      <alignment wrapText="1"/>
    </xf>
    <xf numFmtId="43" fontId="0" fillId="0" borderId="0" xfId="2" applyFont="1"/>
    <xf numFmtId="0" fontId="12" fillId="0" borderId="0" xfId="3" applyFont="1" applyAlignment="1">
      <alignment horizontal="center" vertical="top"/>
    </xf>
    <xf numFmtId="0" fontId="13" fillId="0" borderId="0" xfId="0" applyFont="1"/>
    <xf numFmtId="0" fontId="2" fillId="0" borderId="0" xfId="1" applyAlignment="1" applyProtection="1"/>
    <xf numFmtId="0" fontId="9" fillId="4" borderId="2" xfId="4" applyAlignment="1">
      <alignment horizontal="center"/>
      <protection locked="0"/>
    </xf>
    <xf numFmtId="0" fontId="3" fillId="0" borderId="0" xfId="0" applyFont="1"/>
    <xf numFmtId="0" fontId="17" fillId="0" borderId="0" xfId="0" applyFont="1"/>
    <xf numFmtId="0" fontId="18" fillId="5" borderId="6" xfId="1" applyFont="1" applyFill="1" applyBorder="1" applyAlignment="1" applyProtection="1">
      <alignment wrapText="1"/>
    </xf>
    <xf numFmtId="0" fontId="18" fillId="5" borderId="7" xfId="1" applyFont="1" applyFill="1" applyBorder="1" applyAlignment="1" applyProtection="1">
      <alignment wrapText="1"/>
    </xf>
    <xf numFmtId="0" fontId="18" fillId="5" borderId="3" xfId="1" applyFont="1" applyFill="1" applyBorder="1" applyAlignment="1" applyProtection="1">
      <alignment wrapText="1"/>
    </xf>
    <xf numFmtId="4" fontId="9" fillId="4" borderId="10" xfId="4" applyNumberFormat="1" applyBorder="1" applyAlignment="1">
      <protection locked="0"/>
    </xf>
    <xf numFmtId="4" fontId="9" fillId="4" borderId="11" xfId="4" applyNumberFormat="1" applyBorder="1" applyAlignment="1">
      <protection locked="0"/>
    </xf>
    <xf numFmtId="4" fontId="9" fillId="4" borderId="5" xfId="4" applyNumberFormat="1" applyBorder="1" applyAlignment="1">
      <protection locked="0"/>
    </xf>
    <xf numFmtId="4" fontId="9" fillId="4" borderId="12" xfId="4" applyNumberFormat="1" applyBorder="1" applyAlignment="1">
      <protection locked="0"/>
    </xf>
    <xf numFmtId="4" fontId="16" fillId="2" borderId="13" xfId="8" applyBorder="1"/>
    <xf numFmtId="4" fontId="16" fillId="2" borderId="14" xfId="8" applyBorder="1"/>
    <xf numFmtId="4" fontId="9" fillId="4" borderId="15" xfId="4" applyNumberFormat="1" applyBorder="1" applyAlignment="1">
      <protection locked="0"/>
    </xf>
    <xf numFmtId="0" fontId="0" fillId="0" borderId="0" xfId="0" applyAlignment="1">
      <alignment wrapText="1"/>
    </xf>
    <xf numFmtId="0" fontId="18" fillId="5" borderId="4" xfId="1" applyFont="1" applyFill="1" applyBorder="1" applyAlignment="1" applyProtection="1">
      <alignment wrapText="1"/>
    </xf>
    <xf numFmtId="0" fontId="9" fillId="4" borderId="5" xfId="4" applyBorder="1" applyAlignment="1">
      <protection locked="0"/>
    </xf>
    <xf numFmtId="14" fontId="9" fillId="4" borderId="5" xfId="4" applyNumberFormat="1" applyBorder="1" applyAlignment="1">
      <protection locked="0"/>
    </xf>
    <xf numFmtId="0" fontId="9" fillId="4" borderId="18" xfId="4" applyBorder="1" applyAlignment="1">
      <protection locked="0"/>
    </xf>
    <xf numFmtId="2" fontId="3" fillId="0" borderId="22" xfId="5" applyNumberFormat="1" applyFill="1"/>
    <xf numFmtId="2" fontId="0" fillId="0" borderId="0" xfId="0" applyNumberFormat="1"/>
    <xf numFmtId="0" fontId="10" fillId="6" borderId="8" xfId="6" applyFill="1" applyBorder="1" applyAlignment="1">
      <alignment horizontal="right" vertical="center"/>
    </xf>
    <xf numFmtId="0" fontId="10" fillId="6" borderId="16" xfId="6" applyFill="1" applyBorder="1" applyAlignment="1"/>
    <xf numFmtId="0" fontId="10" fillId="6" borderId="17" xfId="6" applyFill="1" applyBorder="1" applyAlignment="1"/>
    <xf numFmtId="0" fontId="10" fillId="6" borderId="8" xfId="6" applyFill="1" applyBorder="1" applyAlignment="1">
      <alignment horizontal="right"/>
    </xf>
    <xf numFmtId="0" fontId="10" fillId="6" borderId="8" xfId="6" applyFill="1" applyBorder="1" applyAlignment="1">
      <alignment horizontal="center"/>
    </xf>
    <xf numFmtId="0" fontId="10" fillId="6" borderId="9" xfId="6" applyFill="1" applyBorder="1" applyAlignment="1">
      <alignment horizontal="center"/>
    </xf>
    <xf numFmtId="164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20" fillId="7" borderId="0" xfId="0" applyFont="1" applyFill="1" applyAlignment="1">
      <alignment vertical="center" wrapText="1"/>
    </xf>
    <xf numFmtId="0" fontId="21" fillId="7" borderId="0" xfId="0" applyFont="1" applyFill="1" applyAlignment="1">
      <alignment vertical="center" wrapText="1"/>
    </xf>
    <xf numFmtId="0" fontId="2" fillId="4" borderId="5" xfId="1" applyFill="1" applyBorder="1" applyAlignment="1">
      <protection locked="0"/>
    </xf>
    <xf numFmtId="49" fontId="9" fillId="4" borderId="19" xfId="4" applyNumberFormat="1" applyBorder="1" applyAlignment="1">
      <alignment horizontal="left" vertical="top" wrapText="1"/>
      <protection locked="0"/>
    </xf>
    <xf numFmtId="49" fontId="9" fillId="4" borderId="20" xfId="4" applyNumberFormat="1" applyBorder="1" applyAlignment="1">
      <alignment horizontal="left" vertical="top" wrapText="1"/>
      <protection locked="0"/>
    </xf>
    <xf numFmtId="49" fontId="9" fillId="4" borderId="21" xfId="4" applyNumberFormat="1" applyBorder="1" applyAlignment="1">
      <alignment horizontal="left" vertical="top" wrapText="1"/>
      <protection locked="0"/>
    </xf>
    <xf numFmtId="0" fontId="10" fillId="6" borderId="17" xfId="6" applyFill="1" applyBorder="1" applyAlignment="1">
      <alignment horizontal="center"/>
    </xf>
    <xf numFmtId="0" fontId="10" fillId="6" borderId="0" xfId="6" applyFill="1" applyBorder="1" applyAlignment="1">
      <alignment horizontal="center"/>
    </xf>
    <xf numFmtId="0" fontId="19" fillId="0" borderId="0" xfId="3" applyFont="1" applyAlignment="1">
      <alignment horizontal="center" vertical="top"/>
    </xf>
  </cellXfs>
  <cellStyles count="9">
    <cellStyle name="Accent1" xfId="6" builtinId="29"/>
    <cellStyle name="Comma" xfId="2" builtinId="3"/>
    <cellStyle name="Hyperlink" xfId="1" builtinId="8"/>
    <cellStyle name="Input" xfId="4" builtinId="20" customBuiltin="1"/>
    <cellStyle name="No Inputs" xfId="8" xr:uid="{00000000-0005-0000-0000-000004000000}"/>
    <cellStyle name="Normal" xfId="0" builtinId="0"/>
    <cellStyle name="Normal 2" xfId="7" xr:uid="{00000000-0005-0000-0000-000006000000}"/>
    <cellStyle name="Title" xfId="3" builtinId="15"/>
    <cellStyle name="Total" xfId="5" builtinId="25" customBuiltin="1"/>
  </cellStyles>
  <dxfs count="1">
    <dxf>
      <numFmt numFmtId="0" formatCode="General"/>
    </dxf>
  </dxfs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tility_Names" displayName="Utility_Names" ref="A1:B63" totalsRowShown="0">
  <autoFilter ref="A1:B63" xr:uid="{00000000-0009-0000-0100-000001000000}"/>
  <sortState xmlns:xlrd2="http://schemas.microsoft.com/office/spreadsheetml/2017/richdata2" ref="A2:F63">
    <sortCondition ref="A1:A62"/>
  </sortState>
  <tableColumns count="2">
    <tableColumn id="2" xr3:uid="{00000000-0010-0000-0000-000002000000}" name="Utility Name"/>
    <tableColumn id="1" xr3:uid="{00000000-0010-0000-0000-000001000000}" name="Utility 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ommerce Colors">
  <a:themeElements>
    <a:clrScheme name="Commerce Primary">
      <a:dk1>
        <a:srgbClr val="555555"/>
      </a:dk1>
      <a:lt1>
        <a:srgbClr val="FFFFFF"/>
      </a:lt1>
      <a:dk2>
        <a:srgbClr val="555555"/>
      </a:dk2>
      <a:lt2>
        <a:srgbClr val="E6E6E6"/>
      </a:lt2>
      <a:accent1>
        <a:srgbClr val="00BCE8"/>
      </a:accent1>
      <a:accent2>
        <a:srgbClr val="EA5F14"/>
      </a:accent2>
      <a:accent3>
        <a:srgbClr val="BBCE00"/>
      </a:accent3>
      <a:accent4>
        <a:srgbClr val="9B0059"/>
      </a:accent4>
      <a:accent5>
        <a:srgbClr val="6E767D"/>
      </a:accent5>
      <a:accent6>
        <a:srgbClr val="0A82A0"/>
      </a:accent6>
      <a:hlink>
        <a:srgbClr val="0A82A0"/>
      </a:hlink>
      <a:folHlink>
        <a:srgbClr val="6E76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smartsheet.com/b/form/a7e4c4f4285c40ba911e7c9b4704ac6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ans@inlandpower.com" TargetMode="Externa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showGridLines="0" workbookViewId="0">
      <selection activeCell="B8" sqref="B8"/>
    </sheetView>
  </sheetViews>
  <sheetFormatPr defaultRowHeight="15"/>
  <cols>
    <col min="1" max="1" width="91.5703125" customWidth="1"/>
  </cols>
  <sheetData>
    <row r="1" spans="1:1" ht="36.75">
      <c r="A1" s="41" t="s">
        <v>0</v>
      </c>
    </row>
    <row r="2" spans="1:1">
      <c r="A2" s="37" t="s">
        <v>1</v>
      </c>
    </row>
    <row r="3" spans="1:1" ht="26.1" customHeight="1">
      <c r="A3" s="39" t="s">
        <v>2</v>
      </c>
    </row>
    <row r="4" spans="1:1">
      <c r="A4" s="10" t="s">
        <v>3</v>
      </c>
    </row>
    <row r="5" spans="1:1">
      <c r="A5" s="40" t="s">
        <v>4</v>
      </c>
    </row>
    <row r="6" spans="1:1">
      <c r="A6" s="38" t="s">
        <v>5</v>
      </c>
    </row>
    <row r="7" spans="1:1">
      <c r="A7" s="39"/>
    </row>
    <row r="8" spans="1:1" ht="90">
      <c r="A8" s="38" t="s">
        <v>6</v>
      </c>
    </row>
  </sheetData>
  <hyperlinks>
    <hyperlink ref="A4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F44"/>
  <sheetViews>
    <sheetView showGridLines="0" tabSelected="1" zoomScale="85" zoomScaleNormal="85" workbookViewId="0">
      <selection activeCell="J30" sqref="J30"/>
    </sheetView>
  </sheetViews>
  <sheetFormatPr defaultColWidth="9.140625" defaultRowHeight="15"/>
  <cols>
    <col min="1" max="1" width="44.28515625" style="3" customWidth="1"/>
    <col min="2" max="4" width="16.42578125" style="3" customWidth="1"/>
    <col min="5" max="16384" width="9.140625" style="3"/>
  </cols>
  <sheetData>
    <row r="1" spans="1:6" ht="41.25">
      <c r="A1" s="48" t="s">
        <v>7</v>
      </c>
      <c r="B1" s="48"/>
      <c r="C1" s="48"/>
      <c r="D1" s="48"/>
    </row>
    <row r="2" spans="1:6" ht="20.100000000000001" customHeight="1">
      <c r="B2" s="8"/>
      <c r="C2" s="8"/>
      <c r="D2" s="8"/>
    </row>
    <row r="3" spans="1:6" ht="22.5" customHeight="1">
      <c r="A3" s="9" t="s">
        <v>8</v>
      </c>
      <c r="B3" s="8"/>
      <c r="C3" s="8"/>
      <c r="D3" s="8"/>
    </row>
    <row r="4" spans="1:6" ht="17.100000000000001" customHeight="1">
      <c r="A4" t="s">
        <v>9</v>
      </c>
      <c r="B4" s="11"/>
      <c r="C4" s="8"/>
    </row>
    <row r="5" spans="1:6" ht="36.950000000000003" customHeight="1" thickBot="1">
      <c r="A5" s="9" t="s">
        <v>10</v>
      </c>
      <c r="B5" s="9"/>
      <c r="C5" s="8"/>
      <c r="D5" s="8"/>
    </row>
    <row r="6" spans="1:6" ht="15.75" thickTop="1">
      <c r="A6" t="s">
        <v>11</v>
      </c>
      <c r="B6">
        <v>2026</v>
      </c>
      <c r="C6" s="25"/>
      <c r="D6" s="14"/>
    </row>
    <row r="7" spans="1:6">
      <c r="A7" t="s">
        <v>12</v>
      </c>
      <c r="B7" s="26" t="s">
        <v>13</v>
      </c>
      <c r="C7" s="15"/>
      <c r="D7" s="16"/>
    </row>
    <row r="8" spans="1:6">
      <c r="A8" t="s">
        <v>14</v>
      </c>
      <c r="B8" s="26" t="s">
        <v>15</v>
      </c>
      <c r="C8" s="15"/>
      <c r="D8" s="16"/>
    </row>
    <row r="9" spans="1:6">
      <c r="A9" t="s">
        <v>16</v>
      </c>
      <c r="B9" s="42" t="s">
        <v>17</v>
      </c>
      <c r="C9" s="15"/>
      <c r="D9" s="16"/>
    </row>
    <row r="10" spans="1:6">
      <c r="A10" s="24" t="s">
        <v>18</v>
      </c>
      <c r="B10" s="27" t="s">
        <v>19</v>
      </c>
      <c r="C10" s="15"/>
      <c r="D10" s="16"/>
    </row>
    <row r="11" spans="1:6" ht="41.1" customHeight="1">
      <c r="A11" s="24" t="s">
        <v>20</v>
      </c>
      <c r="B11" s="43" t="s">
        <v>21</v>
      </c>
      <c r="C11" s="44"/>
      <c r="D11" s="45"/>
    </row>
    <row r="12" spans="1:6">
      <c r="A12" s="24"/>
    </row>
    <row r="13" spans="1:6" ht="14.45" customHeight="1">
      <c r="A13" s="46" t="str">
        <f>"Washington State Utility Resource Plan Year " &amp; Report_Yr</f>
        <v>Washington State Utility Resource Plan Year 2026</v>
      </c>
      <c r="B13" s="47"/>
      <c r="C13" s="47"/>
      <c r="D13" s="47"/>
      <c r="E13" s="10"/>
      <c r="F13" s="6"/>
    </row>
    <row r="14" spans="1:6">
      <c r="A14" s="31" t="s">
        <v>22</v>
      </c>
      <c r="B14" s="32" t="s">
        <v>23</v>
      </c>
      <c r="C14" s="33" t="s">
        <v>24</v>
      </c>
      <c r="D14" s="33" t="s">
        <v>25</v>
      </c>
      <c r="E14" s="10"/>
      <c r="F14" s="6"/>
    </row>
    <row r="15" spans="1:6">
      <c r="A15" s="34" t="s">
        <v>26</v>
      </c>
      <c r="B15" s="28">
        <v>2025</v>
      </c>
      <c r="C15" s="33">
        <f>Est_Per+5</f>
        <v>2030</v>
      </c>
      <c r="D15" s="33">
        <f>Est_Per+10</f>
        <v>2035</v>
      </c>
      <c r="E15" s="10"/>
      <c r="F15" s="6"/>
    </row>
    <row r="16" spans="1:6">
      <c r="A16" s="34" t="s">
        <v>27</v>
      </c>
      <c r="B16" s="35" t="s">
        <v>28</v>
      </c>
      <c r="C16" s="36" t="s">
        <v>28</v>
      </c>
      <c r="D16" s="36" t="s">
        <v>28</v>
      </c>
      <c r="E16" s="10"/>
      <c r="F16" s="6"/>
    </row>
    <row r="17" spans="1:5">
      <c r="A17" s="34" t="s">
        <v>29</v>
      </c>
      <c r="B17" s="35" t="s">
        <v>30</v>
      </c>
      <c r="C17" s="36" t="s">
        <v>30</v>
      </c>
      <c r="D17" s="36" t="s">
        <v>30</v>
      </c>
      <c r="E17" s="5"/>
    </row>
    <row r="18" spans="1:5">
      <c r="A18" s="12" t="s">
        <v>31</v>
      </c>
      <c r="B18" s="17">
        <v>132.97999999999999</v>
      </c>
      <c r="C18" s="17">
        <v>152.43</v>
      </c>
      <c r="D18" s="18">
        <v>169.22</v>
      </c>
      <c r="E18" s="5"/>
    </row>
    <row r="19" spans="1:5" s="4" customFormat="1">
      <c r="A19" s="12" t="s">
        <v>32</v>
      </c>
      <c r="B19" s="19"/>
      <c r="C19" s="19"/>
      <c r="D19" s="20"/>
      <c r="E19" s="5"/>
    </row>
    <row r="20" spans="1:5">
      <c r="A20" s="13" t="s">
        <v>33</v>
      </c>
      <c r="B20" s="21"/>
      <c r="C20" s="21"/>
      <c r="D20" s="22"/>
      <c r="E20" s="5"/>
    </row>
    <row r="21" spans="1:5">
      <c r="A21" t="s">
        <v>34</v>
      </c>
      <c r="B21" s="21"/>
      <c r="C21" s="19"/>
      <c r="D21" s="20"/>
      <c r="E21" s="5"/>
    </row>
    <row r="22" spans="1:5">
      <c r="A22" t="s">
        <v>35</v>
      </c>
      <c r="B22" s="21"/>
      <c r="C22" s="19"/>
      <c r="D22" s="20"/>
      <c r="E22" s="5"/>
    </row>
    <row r="23" spans="1:5">
      <c r="A23" t="s">
        <v>36</v>
      </c>
      <c r="B23" s="21"/>
      <c r="C23" s="19"/>
      <c r="D23" s="20"/>
      <c r="E23" s="5"/>
    </row>
    <row r="24" spans="1:5">
      <c r="A24" t="s">
        <v>37</v>
      </c>
      <c r="B24" s="23">
        <v>104.89</v>
      </c>
      <c r="C24" s="19">
        <v>116.16</v>
      </c>
      <c r="D24" s="20">
        <v>116.16</v>
      </c>
      <c r="E24" s="5"/>
    </row>
    <row r="25" spans="1:5">
      <c r="A25" t="s">
        <v>38</v>
      </c>
      <c r="B25" s="19">
        <v>19.77</v>
      </c>
      <c r="C25" s="19"/>
      <c r="D25" s="20"/>
      <c r="E25" s="5"/>
    </row>
    <row r="26" spans="1:5">
      <c r="A26" t="s">
        <v>39</v>
      </c>
      <c r="B26" s="19"/>
      <c r="C26" s="19"/>
      <c r="D26" s="20"/>
      <c r="E26" s="5"/>
    </row>
    <row r="27" spans="1:5">
      <c r="A27" t="s">
        <v>40</v>
      </c>
      <c r="B27" s="19"/>
      <c r="C27" s="19"/>
      <c r="D27" s="20"/>
      <c r="E27" s="5"/>
    </row>
    <row r="28" spans="1:5">
      <c r="A28" t="s">
        <v>41</v>
      </c>
      <c r="B28" s="19"/>
      <c r="C28" s="19"/>
      <c r="D28" s="20"/>
      <c r="E28" s="5"/>
    </row>
    <row r="29" spans="1:5">
      <c r="A29" t="s">
        <v>42</v>
      </c>
      <c r="B29" s="19"/>
      <c r="C29" s="19">
        <v>36.270000000000003</v>
      </c>
      <c r="D29" s="20">
        <v>53.06</v>
      </c>
      <c r="E29" s="5"/>
    </row>
    <row r="30" spans="1:5">
      <c r="A30" t="s">
        <v>43</v>
      </c>
      <c r="B30" s="19"/>
      <c r="C30" s="19"/>
      <c r="D30" s="20"/>
      <c r="E30" s="5"/>
    </row>
    <row r="31" spans="1:5">
      <c r="A31" t="s">
        <v>44</v>
      </c>
      <c r="B31" s="19"/>
      <c r="C31" s="19"/>
      <c r="D31" s="20"/>
      <c r="E31" s="5"/>
    </row>
    <row r="32" spans="1:5">
      <c r="A32" t="s">
        <v>45</v>
      </c>
      <c r="B32" s="19"/>
      <c r="C32" s="19"/>
      <c r="D32" s="20"/>
      <c r="E32" s="5"/>
    </row>
    <row r="33" spans="1:5">
      <c r="A33" t="s">
        <v>46</v>
      </c>
      <c r="B33" s="19"/>
      <c r="C33" s="19"/>
      <c r="D33" s="20"/>
      <c r="E33" s="5"/>
    </row>
    <row r="34" spans="1:5">
      <c r="A34" t="s">
        <v>47</v>
      </c>
      <c r="B34" s="19"/>
      <c r="C34" s="19"/>
      <c r="D34" s="20"/>
      <c r="E34" s="5"/>
    </row>
    <row r="35" spans="1:5">
      <c r="A35" t="s">
        <v>48</v>
      </c>
      <c r="B35" s="19"/>
      <c r="C35" s="19"/>
      <c r="D35" s="20"/>
      <c r="E35" s="5"/>
    </row>
    <row r="36" spans="1:5">
      <c r="A36" t="s">
        <v>49</v>
      </c>
      <c r="B36" s="19"/>
      <c r="C36" s="19"/>
      <c r="D36" s="20"/>
      <c r="E36" s="5"/>
    </row>
    <row r="37" spans="1:5">
      <c r="A37" t="s">
        <v>50</v>
      </c>
      <c r="B37" s="19"/>
      <c r="C37" s="19"/>
      <c r="D37" s="20"/>
      <c r="E37" s="5"/>
    </row>
    <row r="38" spans="1:5">
      <c r="A38" t="s">
        <v>51</v>
      </c>
      <c r="B38" s="19"/>
      <c r="C38" s="19"/>
      <c r="D38" s="20"/>
      <c r="E38" s="5"/>
    </row>
    <row r="39" spans="1:5">
      <c r="A39" t="s">
        <v>52</v>
      </c>
      <c r="B39" s="19">
        <v>8.32</v>
      </c>
      <c r="C39" s="19"/>
      <c r="D39" s="20"/>
      <c r="E39" s="5"/>
    </row>
    <row r="40" spans="1:5">
      <c r="A40" t="s">
        <v>53</v>
      </c>
      <c r="B40" s="19"/>
      <c r="C40" s="19"/>
      <c r="D40" s="20"/>
      <c r="E40" s="5"/>
    </row>
    <row r="41" spans="1:5">
      <c r="A41" t="s">
        <v>54</v>
      </c>
      <c r="B41" s="19"/>
      <c r="C41" s="19"/>
      <c r="D41" s="20"/>
    </row>
    <row r="42" spans="1:5">
      <c r="A42" t="s">
        <v>55</v>
      </c>
      <c r="B42" s="19"/>
      <c r="C42" s="19"/>
      <c r="D42" s="20"/>
    </row>
    <row r="43" spans="1:5" ht="15.75" thickBot="1">
      <c r="A43" t="s">
        <v>56</v>
      </c>
      <c r="B43" s="29">
        <f>SUM(B21:B42)</f>
        <v>132.97999999999999</v>
      </c>
      <c r="C43" s="29">
        <f>SUM(C21:C42)</f>
        <v>152.43</v>
      </c>
      <c r="D43" s="29">
        <f>SUM(D21:D42)</f>
        <v>169.22</v>
      </c>
    </row>
    <row r="44" spans="1:5" ht="15.75" thickTop="1">
      <c r="A44" t="s">
        <v>57</v>
      </c>
      <c r="B44" s="30">
        <f>B43-B19-B18</f>
        <v>0</v>
      </c>
      <c r="C44" s="30">
        <f>C43-C19-C18</f>
        <v>0</v>
      </c>
      <c r="D44" s="30">
        <f>D43-D19-D18</f>
        <v>0</v>
      </c>
    </row>
  </sheetData>
  <sheetProtection algorithmName="SHA-512" hashValue="deCtmVv9ChewwPts3J32zdYAGVf5NTBsvWXZdcocTWbJFwhZMzdG5Gq5z75GAVMcBTg/uERwazKKUeVAFuzv2Q==" saltValue="pr1xp+zMUwYijsawKcwe4Q==" spinCount="100000" sheet="1" formatCells="0" insertHyperlinks="0" selectLockedCells="1" pivotTables="0"/>
  <mergeCells count="3">
    <mergeCell ref="B11:D11"/>
    <mergeCell ref="A13:D13"/>
    <mergeCell ref="A1:D1"/>
  </mergeCells>
  <hyperlinks>
    <hyperlink ref="B9" r:id="rId1" xr:uid="{CADFC409-394B-411E-99BB-03C36EE3A72D}"/>
  </hyperlinks>
  <pageMargins left="0.7" right="0.7" top="0.75" bottom="0.75" header="0.3" footer="0.3"/>
  <pageSetup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Utilities!$A$2:$A$63</xm:f>
          </x14:formula1>
          <xm:sqref>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A1:I2"/>
  <sheetViews>
    <sheetView workbookViewId="0">
      <selection activeCell="J25" sqref="J25"/>
    </sheetView>
  </sheetViews>
  <sheetFormatPr defaultRowHeight="15"/>
  <cols>
    <col min="1" max="1" width="11.85546875" customWidth="1"/>
    <col min="6" max="6" width="10.5703125" bestFit="1" customWidth="1"/>
  </cols>
  <sheetData>
    <row r="1" spans="1:9">
      <c r="A1" s="1" t="s">
        <v>58</v>
      </c>
      <c r="B1" s="1" t="s">
        <v>11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</row>
    <row r="2" spans="1:9">
      <c r="A2" s="1" t="str">
        <f>B2&amp;"_"&amp;C2</f>
        <v>2026_20</v>
      </c>
      <c r="B2" s="1">
        <f>Report_Yr</f>
        <v>2026</v>
      </c>
      <c r="C2" s="1">
        <f>VLOOKUP(Utility_Name, Utility_Names[],2,FALSE)</f>
        <v>20</v>
      </c>
      <c r="D2" s="1" t="str">
        <f>Utility_Name</f>
        <v>Inland Power and Light</v>
      </c>
      <c r="E2" s="1" t="s">
        <v>66</v>
      </c>
      <c r="F2" s="1" t="str">
        <f>DateOfApproval</f>
        <v>N/A</v>
      </c>
      <c r="G2" s="1" t="str">
        <f>Contact_Name</f>
        <v>Ian Swan</v>
      </c>
      <c r="H2" s="1" t="str">
        <f>Contact_Email</f>
        <v>ians@inlandpower.com</v>
      </c>
      <c r="I2" s="1" t="str">
        <f>Notes</f>
        <v>Inland Power intends to meet its power supply needs above BPA Tier 1 through a solar PPA under both the 5-year and 10-year forecasts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499984740745262"/>
  </sheetPr>
  <dimension ref="A1:AI13"/>
  <sheetViews>
    <sheetView zoomScale="120" zoomScaleNormal="120" workbookViewId="0">
      <selection activeCell="C22" sqref="C22"/>
    </sheetView>
  </sheetViews>
  <sheetFormatPr defaultColWidth="6.85546875" defaultRowHeight="10.5" customHeight="1"/>
  <cols>
    <col min="1" max="1" width="6.85546875" style="1"/>
    <col min="2" max="2" width="11.5703125" style="1" customWidth="1"/>
    <col min="3" max="3" width="13" style="1" customWidth="1"/>
    <col min="4" max="4" width="8.5703125" style="1" customWidth="1"/>
    <col min="5" max="5" width="15.5703125" style="1" customWidth="1"/>
    <col min="6" max="6" width="14.42578125" style="1" customWidth="1"/>
    <col min="7" max="7" width="18.85546875" style="1" customWidth="1"/>
    <col min="8" max="8" width="11.140625" style="1" customWidth="1"/>
    <col min="9" max="9" width="6.85546875" style="1"/>
    <col min="10" max="10" width="4.140625" style="1" customWidth="1"/>
    <col min="11" max="14" width="6.85546875" style="1"/>
    <col min="15" max="15" width="22.140625" style="1" customWidth="1"/>
    <col min="16" max="16" width="22" style="1" customWidth="1"/>
    <col min="17" max="17" width="9.85546875" style="1" customWidth="1"/>
    <col min="18" max="19" width="6.85546875" style="1"/>
    <col min="20" max="25" width="11" style="1" customWidth="1"/>
    <col min="26" max="27" width="11.5703125" style="1" customWidth="1"/>
    <col min="28" max="28" width="12.85546875" style="1" customWidth="1"/>
    <col min="29" max="29" width="8.42578125" style="1" customWidth="1"/>
    <col min="30" max="30" width="12.28515625" style="1" customWidth="1"/>
    <col min="31" max="32" width="6.85546875" style="1"/>
    <col min="33" max="33" width="7" style="1" customWidth="1"/>
    <col min="34" max="34" width="11.5703125" style="1" customWidth="1"/>
    <col min="35" max="35" width="10.42578125" style="1" customWidth="1"/>
    <col min="36" max="16384" width="6.85546875" style="1"/>
  </cols>
  <sheetData>
    <row r="1" spans="1:35" ht="10.5" customHeight="1">
      <c r="A1" s="1" t="s">
        <v>58</v>
      </c>
      <c r="B1" s="1" t="s">
        <v>11</v>
      </c>
      <c r="C1" s="1" t="s">
        <v>59</v>
      </c>
      <c r="D1" s="1" t="s">
        <v>60</v>
      </c>
      <c r="E1" s="1" t="s">
        <v>61</v>
      </c>
      <c r="F1" s="1" t="s">
        <v>22</v>
      </c>
      <c r="G1" s="1" t="s">
        <v>26</v>
      </c>
      <c r="H1" s="1" t="s">
        <v>27</v>
      </c>
      <c r="I1" s="1" t="s">
        <v>29</v>
      </c>
      <c r="J1" s="1" t="s">
        <v>31</v>
      </c>
      <c r="K1" s="1" t="s">
        <v>32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67</v>
      </c>
      <c r="Q1" s="1" t="s">
        <v>39</v>
      </c>
      <c r="R1" s="1" t="s">
        <v>40</v>
      </c>
      <c r="S1" s="1" t="s">
        <v>41</v>
      </c>
      <c r="T1" s="1" t="s">
        <v>42</v>
      </c>
      <c r="U1" s="1" t="s">
        <v>43</v>
      </c>
      <c r="V1" s="1" t="s">
        <v>44</v>
      </c>
      <c r="W1" s="1" t="s">
        <v>45</v>
      </c>
      <c r="X1" s="1" t="s">
        <v>46</v>
      </c>
      <c r="Y1" s="1" t="s">
        <v>47</v>
      </c>
      <c r="Z1" s="1" t="s">
        <v>48</v>
      </c>
      <c r="AA1" s="1" t="s">
        <v>49</v>
      </c>
      <c r="AB1" s="1" t="s">
        <v>50</v>
      </c>
      <c r="AC1" s="1" t="s">
        <v>51</v>
      </c>
      <c r="AD1" s="1" t="s">
        <v>52</v>
      </c>
      <c r="AE1" s="1" t="s">
        <v>53</v>
      </c>
      <c r="AF1" s="1" t="s">
        <v>54</v>
      </c>
      <c r="AG1" s="1" t="s">
        <v>55</v>
      </c>
      <c r="AH1" s="1" t="s">
        <v>62</v>
      </c>
      <c r="AI1" s="1" t="s">
        <v>65</v>
      </c>
    </row>
    <row r="2" spans="1:35" ht="10.5" customHeight="1">
      <c r="A2" s="1" t="str">
        <f>B2&amp;"_"&amp;C2</f>
        <v>2026_20</v>
      </c>
      <c r="B2" s="1">
        <f>Report_Yr</f>
        <v>2026</v>
      </c>
      <c r="C2" s="1">
        <f>VLOOKUP(Utility_Name, Utility_Names[],2,FALSE)</f>
        <v>20</v>
      </c>
      <c r="D2" s="1" t="str">
        <f t="shared" ref="D2:D4" si="0">Utility_Name</f>
        <v>Inland Power and Light</v>
      </c>
      <c r="E2" s="1" t="s">
        <v>66</v>
      </c>
      <c r="F2" s="1" t="s">
        <v>23</v>
      </c>
      <c r="G2" s="1">
        <f>Est_Per</f>
        <v>2025</v>
      </c>
      <c r="H2" s="1" t="str">
        <f t="array" ref="H2:H4">TRANSPOSE(Season)</f>
        <v>Annual</v>
      </c>
      <c r="I2" s="1" t="str">
        <f t="array" ref="I2:I4">TRANSPOSE(Units)</f>
        <v>aMW</v>
      </c>
      <c r="J2" s="1">
        <f t="array" ref="J2:J4">TRANSPOSE(Loads)</f>
        <v>132.97999999999999</v>
      </c>
      <c r="K2" s="1">
        <f t="array" ref="K2:K4">TRANSPOSE(Exports)</f>
        <v>0</v>
      </c>
      <c r="L2" s="1">
        <f t="array" ref="L2:L4">TRANSPOSE(Energy_Conservation_Measures)</f>
        <v>0</v>
      </c>
      <c r="M2" s="1">
        <f t="array" ref="M2:M4">TRANSPOSE(BTM_Solar)</f>
        <v>0</v>
      </c>
      <c r="N2" s="1">
        <f t="array" ref="N2:N4">TRANSPOSE(Demand_Response)</f>
        <v>0</v>
      </c>
      <c r="O2" s="1">
        <f t="array" ref="O2:O4">TRANSPOSE(BPA_Tier_or_Base)</f>
        <v>104.89</v>
      </c>
      <c r="P2" s="1">
        <f t="array" ref="P2:P4">TRANSPOSE(BPA_Tier_2)</f>
        <v>19.77</v>
      </c>
      <c r="Q2" s="1">
        <f t="array" ref="Q2:Q4">TRANSPOSE(Cogeneration)</f>
        <v>0</v>
      </c>
      <c r="R2" s="1">
        <f t="array" ref="R2:R4">TRANSPOSE(Hydro)</f>
        <v>0</v>
      </c>
      <c r="S2" s="1">
        <f t="array" ref="S2:S4">TRANSPOSE(Wind)</f>
        <v>0</v>
      </c>
      <c r="T2" s="1">
        <f t="array" ref="T2:T4">TRANSPOSE(Utility_scale_Solar)</f>
        <v>0</v>
      </c>
      <c r="U2" s="1">
        <f t="array" ref="U2:U4">TRANSPOSE(FTM_Distributed_Solar)</f>
        <v>0</v>
      </c>
      <c r="V2" s="1">
        <f t="array" ref="V2:V4">TRANSPOSE(Biomass)</f>
        <v>0</v>
      </c>
      <c r="W2" s="1">
        <f t="array" ref="W2:W4">TRANSPOSE(Biogas)</f>
        <v>0</v>
      </c>
      <c r="X2" s="1">
        <f t="array" aca="1" ref="X2:X4" ca="1">TRANSPOSE(Landfill_Gas)</f>
        <v>0</v>
      </c>
      <c r="Y2" s="1">
        <f t="array" ref="Y2:Y4">TRANSPOSE(Geothermal)</f>
        <v>0</v>
      </c>
      <c r="Z2" s="1">
        <f t="array" ref="Z2:Z4">TRANSPOSE(Nuclear)</f>
        <v>0</v>
      </c>
      <c r="AA2" s="1">
        <f t="array" ref="AA2:AA4">TRANSPOSE(Other_Distributed_Renewables)</f>
        <v>0</v>
      </c>
      <c r="AB2" s="1">
        <f t="array" ref="AB2:AB4">TRANSPOSE(Thermal_Natural_Gas)</f>
        <v>0</v>
      </c>
      <c r="AC2" s="1">
        <f t="array" ref="AC2:AC4">TRANSPOSE(Thermal_Coal)</f>
        <v>0</v>
      </c>
      <c r="AD2" s="1">
        <f t="array" ref="AD2:AD4">TRANSPOSE(Market_Purchases)</f>
        <v>8.32</v>
      </c>
      <c r="AE2" s="1">
        <f t="array" ref="AE2:AE4">TRANSPOSE(Other)</f>
        <v>0</v>
      </c>
      <c r="AF2" s="1">
        <f t="array" ref="AF2:AF4">TRANSPOSE(Imports)</f>
        <v>0</v>
      </c>
      <c r="AG2" s="1">
        <f t="array" ref="AG2:AG4">TRANSPOSE(Undecided)</f>
        <v>0</v>
      </c>
      <c r="AH2" s="1" t="str">
        <f>DateOfApproval</f>
        <v>N/A</v>
      </c>
      <c r="AI2" s="1" t="str">
        <f>'Cover Sheet'!$B$11</f>
        <v>Inland Power intends to meet its power supply needs above BPA Tier 1 through a solar PPA under both the 5-year and 10-year forecasts</v>
      </c>
    </row>
    <row r="3" spans="1:35" ht="10.5" customHeight="1">
      <c r="A3" s="1" t="str">
        <f t="shared" ref="A3:A4" si="1">B3&amp;"_"&amp;C3</f>
        <v>2026_20</v>
      </c>
      <c r="B3" s="1">
        <f t="shared" ref="B3:B4" si="2">Report_Yr</f>
        <v>2026</v>
      </c>
      <c r="C3" s="1">
        <f>VLOOKUP(Utility_Name, Utility_Names[],2,FALSE)</f>
        <v>20</v>
      </c>
      <c r="D3" s="1" t="str">
        <f t="shared" si="0"/>
        <v>Inland Power and Light</v>
      </c>
      <c r="E3" s="1" t="s">
        <v>66</v>
      </c>
      <c r="F3" s="1" t="s">
        <v>24</v>
      </c>
      <c r="G3" s="1">
        <f>Est_Per+5</f>
        <v>2030</v>
      </c>
      <c r="H3" s="1" t="str">
        <v>Annual</v>
      </c>
      <c r="I3" s="1" t="str">
        <v>aMW</v>
      </c>
      <c r="J3" s="1">
        <v>152.43</v>
      </c>
      <c r="K3" s="1">
        <v>0</v>
      </c>
      <c r="L3" s="1">
        <v>0</v>
      </c>
      <c r="M3" s="1">
        <v>0</v>
      </c>
      <c r="N3" s="1">
        <v>0</v>
      </c>
      <c r="O3" s="1">
        <v>116.16</v>
      </c>
      <c r="P3" s="1">
        <v>0</v>
      </c>
      <c r="Q3" s="1">
        <v>0</v>
      </c>
      <c r="R3" s="1">
        <v>0</v>
      </c>
      <c r="S3" s="1">
        <v>0</v>
      </c>
      <c r="T3" s="1">
        <v>36.270000000000003</v>
      </c>
      <c r="U3" s="1">
        <v>0</v>
      </c>
      <c r="V3" s="1">
        <v>0</v>
      </c>
      <c r="W3" s="1">
        <v>0</v>
      </c>
      <c r="X3" s="1">
        <f ca="1"/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 t="str">
        <f>DateOfApproval</f>
        <v>N/A</v>
      </c>
      <c r="AI3" s="1" t="str">
        <f>'Cover Sheet'!$B$11</f>
        <v>Inland Power intends to meet its power supply needs above BPA Tier 1 through a solar PPA under both the 5-year and 10-year forecasts</v>
      </c>
    </row>
    <row r="4" spans="1:35" ht="10.5" customHeight="1">
      <c r="A4" s="1" t="str">
        <f t="shared" si="1"/>
        <v>2026_20</v>
      </c>
      <c r="B4" s="1">
        <f t="shared" si="2"/>
        <v>2026</v>
      </c>
      <c r="C4" s="1">
        <f>VLOOKUP(Utility_Name, Utility_Names[],2,FALSE)</f>
        <v>20</v>
      </c>
      <c r="D4" s="1" t="str">
        <f t="shared" si="0"/>
        <v>Inland Power and Light</v>
      </c>
      <c r="E4" s="1" t="s">
        <v>66</v>
      </c>
      <c r="F4" s="1" t="s">
        <v>25</v>
      </c>
      <c r="G4" s="1">
        <f>Est_Per+10</f>
        <v>2035</v>
      </c>
      <c r="H4" s="1" t="str">
        <v>Annual</v>
      </c>
      <c r="I4" s="1" t="str">
        <v>aMW</v>
      </c>
      <c r="J4" s="1">
        <v>169.22</v>
      </c>
      <c r="K4" s="1">
        <v>0</v>
      </c>
      <c r="L4" s="1">
        <v>0</v>
      </c>
      <c r="M4" s="1">
        <v>0</v>
      </c>
      <c r="N4" s="1">
        <v>0</v>
      </c>
      <c r="O4" s="1">
        <v>116.16</v>
      </c>
      <c r="P4" s="1">
        <v>0</v>
      </c>
      <c r="Q4" s="1">
        <v>0</v>
      </c>
      <c r="R4" s="1">
        <v>0</v>
      </c>
      <c r="S4" s="1">
        <v>0</v>
      </c>
      <c r="T4" s="1">
        <v>53.06</v>
      </c>
      <c r="U4" s="1">
        <v>0</v>
      </c>
      <c r="V4" s="1">
        <v>0</v>
      </c>
      <c r="W4" s="1">
        <v>0</v>
      </c>
      <c r="X4" s="1">
        <f ca="1"/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 t="str">
        <f>DateOfApproval</f>
        <v>N/A</v>
      </c>
      <c r="AI4" s="1" t="str">
        <f>'Cover Sheet'!$B$11</f>
        <v>Inland Power intends to meet its power supply needs above BPA Tier 1 through a solar PPA under both the 5-year and 10-year forecasts</v>
      </c>
    </row>
    <row r="13" spans="1:35" ht="10.5" customHeight="1">
      <c r="B13" s="2"/>
      <c r="W13"/>
      <c r="X13"/>
      <c r="Y13"/>
      <c r="Z13"/>
      <c r="AA13"/>
    </row>
  </sheetData>
  <sheetProtection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499984740745262"/>
  </sheetPr>
  <dimension ref="A1:E173"/>
  <sheetViews>
    <sheetView workbookViewId="0">
      <selection activeCell="C22" sqref="C22"/>
    </sheetView>
  </sheetViews>
  <sheetFormatPr defaultColWidth="9.140625" defaultRowHeight="15"/>
  <cols>
    <col min="1" max="1" width="28.85546875" customWidth="1"/>
    <col min="2" max="2" width="39.85546875" customWidth="1"/>
    <col min="3" max="3" width="24.42578125" customWidth="1"/>
    <col min="4" max="4" width="26" customWidth="1"/>
    <col min="5" max="5" width="19.42578125" customWidth="1"/>
  </cols>
  <sheetData>
    <row r="1" spans="1:2">
      <c r="A1" t="s">
        <v>60</v>
      </c>
      <c r="B1" t="s">
        <v>59</v>
      </c>
    </row>
    <row r="2" spans="1:2">
      <c r="A2" t="s">
        <v>68</v>
      </c>
      <c r="B2">
        <v>33</v>
      </c>
    </row>
    <row r="3" spans="1:2">
      <c r="A3" t="s">
        <v>69</v>
      </c>
      <c r="B3">
        <v>2</v>
      </c>
    </row>
    <row r="4" spans="1:2">
      <c r="A4" t="s">
        <v>70</v>
      </c>
      <c r="B4">
        <v>34</v>
      </c>
    </row>
    <row r="5" spans="1:2">
      <c r="A5" t="s">
        <v>71</v>
      </c>
      <c r="B5">
        <v>3</v>
      </c>
    </row>
    <row r="6" spans="1:2">
      <c r="A6" t="s">
        <v>72</v>
      </c>
      <c r="B6">
        <v>4</v>
      </c>
    </row>
    <row r="7" spans="1:2">
      <c r="A7" t="s">
        <v>73</v>
      </c>
      <c r="B7">
        <v>6</v>
      </c>
    </row>
    <row r="8" spans="1:2">
      <c r="A8" t="s">
        <v>74</v>
      </c>
      <c r="B8">
        <v>8</v>
      </c>
    </row>
    <row r="9" spans="1:2">
      <c r="A9" t="s">
        <v>75</v>
      </c>
      <c r="B9">
        <v>35</v>
      </c>
    </row>
    <row r="10" spans="1:2">
      <c r="A10" t="s">
        <v>76</v>
      </c>
      <c r="B10">
        <v>9</v>
      </c>
    </row>
    <row r="11" spans="1:2">
      <c r="A11" t="s">
        <v>77</v>
      </c>
      <c r="B11">
        <v>10</v>
      </c>
    </row>
    <row r="12" spans="1:2">
      <c r="A12" t="s">
        <v>78</v>
      </c>
      <c r="B12">
        <v>36</v>
      </c>
    </row>
    <row r="13" spans="1:2">
      <c r="A13" t="s">
        <v>79</v>
      </c>
      <c r="B13">
        <v>37</v>
      </c>
    </row>
    <row r="14" spans="1:2">
      <c r="A14" t="s">
        <v>80</v>
      </c>
      <c r="B14">
        <v>18</v>
      </c>
    </row>
    <row r="15" spans="1:2">
      <c r="A15" t="s">
        <v>81</v>
      </c>
      <c r="B15" s="39">
        <v>68</v>
      </c>
    </row>
    <row r="16" spans="1:2">
      <c r="A16" t="s">
        <v>82</v>
      </c>
      <c r="B16">
        <v>11</v>
      </c>
    </row>
    <row r="17" spans="1:2">
      <c r="A17" t="s">
        <v>83</v>
      </c>
      <c r="B17">
        <v>38</v>
      </c>
    </row>
    <row r="18" spans="1:2">
      <c r="A18" t="s">
        <v>84</v>
      </c>
      <c r="B18">
        <v>39</v>
      </c>
    </row>
    <row r="19" spans="1:2">
      <c r="A19" t="s">
        <v>85</v>
      </c>
      <c r="B19">
        <v>60</v>
      </c>
    </row>
    <row r="20" spans="1:2">
      <c r="A20" t="s">
        <v>86</v>
      </c>
      <c r="B20">
        <v>12</v>
      </c>
    </row>
    <row r="21" spans="1:2">
      <c r="A21" t="s">
        <v>87</v>
      </c>
      <c r="B21">
        <v>19</v>
      </c>
    </row>
    <row r="22" spans="1:2">
      <c r="A22" t="s">
        <v>88</v>
      </c>
      <c r="B22">
        <v>40</v>
      </c>
    </row>
    <row r="23" spans="1:2">
      <c r="A23" t="s">
        <v>89</v>
      </c>
      <c r="B23">
        <v>41</v>
      </c>
    </row>
    <row r="24" spans="1:2">
      <c r="A24" t="s">
        <v>90</v>
      </c>
      <c r="B24">
        <v>52</v>
      </c>
    </row>
    <row r="25" spans="1:2">
      <c r="A25" t="s">
        <v>91</v>
      </c>
      <c r="B25">
        <v>42</v>
      </c>
    </row>
    <row r="26" spans="1:2">
      <c r="A26" t="s">
        <v>13</v>
      </c>
      <c r="B26">
        <v>20</v>
      </c>
    </row>
    <row r="27" spans="1:2">
      <c r="A27" t="s">
        <v>92</v>
      </c>
      <c r="B27">
        <v>66</v>
      </c>
    </row>
    <row r="28" spans="1:2">
      <c r="A28" t="s">
        <v>93</v>
      </c>
      <c r="B28">
        <v>69</v>
      </c>
    </row>
    <row r="29" spans="1:2">
      <c r="A29" t="s">
        <v>94</v>
      </c>
      <c r="B29">
        <v>43</v>
      </c>
    </row>
    <row r="30" spans="1:2">
      <c r="A30" t="s">
        <v>95</v>
      </c>
      <c r="B30">
        <v>44</v>
      </c>
    </row>
    <row r="31" spans="1:2">
      <c r="A31" t="s">
        <v>96</v>
      </c>
      <c r="B31">
        <v>22</v>
      </c>
    </row>
    <row r="32" spans="1:2">
      <c r="A32" t="s">
        <v>97</v>
      </c>
      <c r="B32">
        <v>45</v>
      </c>
    </row>
    <row r="33" spans="1:2">
      <c r="A33" t="s">
        <v>98</v>
      </c>
      <c r="B33">
        <v>46</v>
      </c>
    </row>
    <row r="34" spans="1:2">
      <c r="A34" t="s">
        <v>99</v>
      </c>
      <c r="B34">
        <v>54</v>
      </c>
    </row>
    <row r="35" spans="1:2">
      <c r="A35" t="s">
        <v>100</v>
      </c>
      <c r="B35">
        <v>13</v>
      </c>
    </row>
    <row r="36" spans="1:2">
      <c r="A36" t="s">
        <v>101</v>
      </c>
      <c r="B36">
        <v>14</v>
      </c>
    </row>
    <row r="37" spans="1:2">
      <c r="A37" t="s">
        <v>102</v>
      </c>
      <c r="B37">
        <v>23</v>
      </c>
    </row>
    <row r="38" spans="1:2">
      <c r="A38" t="s">
        <v>103</v>
      </c>
      <c r="B38">
        <v>24</v>
      </c>
    </row>
    <row r="39" spans="1:2">
      <c r="A39" t="s">
        <v>104</v>
      </c>
      <c r="B39">
        <v>26</v>
      </c>
    </row>
    <row r="40" spans="1:2">
      <c r="A40" t="s">
        <v>105</v>
      </c>
      <c r="B40">
        <v>27</v>
      </c>
    </row>
    <row r="41" spans="1:2">
      <c r="A41" t="s">
        <v>106</v>
      </c>
      <c r="B41">
        <v>47</v>
      </c>
    </row>
    <row r="42" spans="1:2">
      <c r="A42" t="s">
        <v>107</v>
      </c>
      <c r="B42">
        <v>28</v>
      </c>
    </row>
    <row r="43" spans="1:2">
      <c r="A43" t="s">
        <v>108</v>
      </c>
      <c r="B43">
        <v>53</v>
      </c>
    </row>
    <row r="44" spans="1:2">
      <c r="A44" t="s">
        <v>109</v>
      </c>
      <c r="B44">
        <v>29</v>
      </c>
    </row>
    <row r="45" spans="1:2">
      <c r="A45" t="s">
        <v>110</v>
      </c>
      <c r="B45">
        <v>30</v>
      </c>
    </row>
    <row r="46" spans="1:2">
      <c r="A46" t="s">
        <v>111</v>
      </c>
      <c r="B46">
        <v>48</v>
      </c>
    </row>
    <row r="47" spans="1:2">
      <c r="A47" t="s">
        <v>112</v>
      </c>
      <c r="B47">
        <v>31</v>
      </c>
    </row>
    <row r="48" spans="1:2">
      <c r="A48" t="s">
        <v>113</v>
      </c>
      <c r="B48">
        <v>32</v>
      </c>
    </row>
    <row r="49" spans="1:2">
      <c r="A49" t="s">
        <v>114</v>
      </c>
      <c r="B49">
        <v>55</v>
      </c>
    </row>
    <row r="50" spans="1:2">
      <c r="A50" t="s">
        <v>115</v>
      </c>
      <c r="B50">
        <v>15</v>
      </c>
    </row>
    <row r="51" spans="1:2">
      <c r="A51" t="s">
        <v>116</v>
      </c>
      <c r="B51">
        <v>61</v>
      </c>
    </row>
    <row r="52" spans="1:2">
      <c r="A52" t="s">
        <v>117</v>
      </c>
      <c r="B52">
        <v>56</v>
      </c>
    </row>
    <row r="53" spans="1:2">
      <c r="A53" t="s">
        <v>118</v>
      </c>
      <c r="B53">
        <v>64</v>
      </c>
    </row>
    <row r="54" spans="1:2">
      <c r="A54" t="s">
        <v>119</v>
      </c>
      <c r="B54">
        <v>49</v>
      </c>
    </row>
    <row r="55" spans="1:2">
      <c r="A55" t="s">
        <v>120</v>
      </c>
      <c r="B55">
        <v>57</v>
      </c>
    </row>
    <row r="56" spans="1:2">
      <c r="A56" t="s">
        <v>121</v>
      </c>
      <c r="B56">
        <v>62</v>
      </c>
    </row>
    <row r="57" spans="1:2">
      <c r="A57" t="s">
        <v>122</v>
      </c>
      <c r="B57">
        <v>16</v>
      </c>
    </row>
    <row r="58" spans="1:2">
      <c r="A58" t="s">
        <v>123</v>
      </c>
      <c r="B58">
        <v>58</v>
      </c>
    </row>
    <row r="59" spans="1:2">
      <c r="A59" t="s">
        <v>124</v>
      </c>
      <c r="B59">
        <v>59</v>
      </c>
    </row>
    <row r="60" spans="1:2">
      <c r="A60" t="s">
        <v>125</v>
      </c>
      <c r="B60">
        <v>63</v>
      </c>
    </row>
    <row r="61" spans="1:2">
      <c r="A61" t="s">
        <v>126</v>
      </c>
      <c r="B61">
        <v>50</v>
      </c>
    </row>
    <row r="62" spans="1:2">
      <c r="A62" t="s">
        <v>127</v>
      </c>
      <c r="B62">
        <v>51</v>
      </c>
    </row>
    <row r="63" spans="1:2">
      <c r="A63" t="s">
        <v>128</v>
      </c>
      <c r="B63">
        <v>67</v>
      </c>
    </row>
    <row r="171" spans="1:5">
      <c r="A171" t="s">
        <v>129</v>
      </c>
      <c r="B171" t="s">
        <v>39</v>
      </c>
      <c r="C171" t="s">
        <v>130</v>
      </c>
      <c r="D171" t="s">
        <v>131</v>
      </c>
      <c r="E171" t="s">
        <v>132</v>
      </c>
    </row>
    <row r="172" spans="1:5">
      <c r="A172" s="7">
        <f>A114-B59</f>
        <v>-59</v>
      </c>
      <c r="B172" s="7" t="e">
        <f>B114-A59</f>
        <v>#VALUE!</v>
      </c>
      <c r="C172" s="7">
        <f>C114-D58</f>
        <v>0</v>
      </c>
      <c r="D172" s="7">
        <f>D114-E58</f>
        <v>0</v>
      </c>
      <c r="E172" s="7">
        <f>E114-F58</f>
        <v>0</v>
      </c>
    </row>
    <row r="173" spans="1:5">
      <c r="A173" s="7">
        <f>A168-A114</f>
        <v>0</v>
      </c>
      <c r="B173" s="7">
        <f>B168-B114</f>
        <v>0</v>
      </c>
      <c r="C173" s="7">
        <f>C168-C114</f>
        <v>0</v>
      </c>
      <c r="D173" s="7">
        <f>D168-D114</f>
        <v>0</v>
      </c>
      <c r="E173" s="7">
        <f>E168-E114</f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f352e6-a8aa-4ac0-82f2-8b6dd3ef34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3FEFC4D21C7D4C9C481DA1033C1FB1" ma:contentTypeVersion="11" ma:contentTypeDescription="Create a new document." ma:contentTypeScope="" ma:versionID="e1d30006e7110cc740a67b56632ca566">
  <xsd:schema xmlns:xsd="http://www.w3.org/2001/XMLSchema" xmlns:xs="http://www.w3.org/2001/XMLSchema" xmlns:p="http://schemas.microsoft.com/office/2006/metadata/properties" xmlns:ns2="12f352e6-a8aa-4ac0-82f2-8b6dd3ef3496" targetNamespace="http://schemas.microsoft.com/office/2006/metadata/properties" ma:root="true" ma:fieldsID="9d070c1cdfb8168720733642500739c9" ns2:_="">
    <xsd:import namespace="12f352e6-a8aa-4ac0-82f2-8b6dd3ef34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352e6-a8aa-4ac0-82f2-8b6dd3ef3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ef21f0-e453-4f27-987f-05240f2df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500F17B-F881-44AE-B7F4-D6C2AE52E7BC}"/>
</file>

<file path=customXml/itemProps2.xml><?xml version="1.0" encoding="utf-8"?>
<ds:datastoreItem xmlns:ds="http://schemas.openxmlformats.org/officeDocument/2006/customXml" ds:itemID="{9E8D4F62-447D-458C-B3BA-E1C9FB260A4A}"/>
</file>

<file path=customXml/itemProps3.xml><?xml version="1.0" encoding="utf-8"?>
<ds:datastoreItem xmlns:ds="http://schemas.openxmlformats.org/officeDocument/2006/customXml" ds:itemID="{92E9F6E4-A9F8-4D03-BA31-44A93AC514C5}"/>
</file>

<file path=customXml/itemProps4.xml><?xml version="1.0" encoding="utf-8"?>
<ds:datastoreItem xmlns:ds="http://schemas.openxmlformats.org/officeDocument/2006/customXml" ds:itemID="{73A2D84C-1FFC-4019-BDE4-AB245956F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SVCcitrixCTED</dc:creator>
  <cp:keywords/>
  <dc:description/>
  <cp:lastModifiedBy>Kimberly Gentle</cp:lastModifiedBy>
  <cp:revision/>
  <dcterms:created xsi:type="dcterms:W3CDTF">2010-08-12T22:59:10Z</dcterms:created>
  <dcterms:modified xsi:type="dcterms:W3CDTF">2026-10-12T14:38:52Z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0x010100413FEFC4D21C7D4C9C481DA1033C1FB1</vt:lpwstr>
  </property>
  <property fmtid="{D5CDD505-2E9C-101B-9397-08002B2CF9AE}" pid="3" name="MediaServiceImageTags">
    <vt:lpwstr/>
  </property>
</Properties>
</file>